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O_BORRAR\Documents\Tribunal de Justicia Administrativa\Transparencia\"/>
    </mc:Choice>
  </mc:AlternateContent>
  <xr:revisionPtr revIDLastSave="0" documentId="13_ncr:1_{5545246A-83C6-43F0-906D-959222E9742B}" xr6:coauthVersionLast="41" xr6:coauthVersionMax="41" xr10:uidLastSave="{00000000-0000-0000-0000-000000000000}"/>
  <bookViews>
    <workbookView xWindow="-120" yWindow="-120" windowWidth="24240" windowHeight="13290" xr2:uid="{00000000-000D-0000-FFFF-FFFF00000000}"/>
  </bookViews>
  <sheets>
    <sheet name="TABULADOR_2018" sheetId="2" r:id="rId1"/>
  </sheets>
  <calcPr calcId="181029"/>
</workbook>
</file>

<file path=xl/calcChain.xml><?xml version="1.0" encoding="utf-8"?>
<calcChain xmlns="http://schemas.openxmlformats.org/spreadsheetml/2006/main">
  <c r="K36" i="2" l="1"/>
  <c r="M36" i="2"/>
  <c r="O36" i="2" s="1"/>
  <c r="P36" i="2" s="1"/>
  <c r="K37" i="2"/>
  <c r="O37" i="2"/>
  <c r="P37" i="2" s="1"/>
  <c r="K38" i="2"/>
  <c r="O38" i="2"/>
  <c r="P38" i="2"/>
  <c r="K39" i="2"/>
  <c r="O39" i="2"/>
  <c r="P39" i="2" s="1"/>
  <c r="K40" i="2"/>
  <c r="O40" i="2"/>
  <c r="P40" i="2"/>
  <c r="K41" i="2"/>
  <c r="O41" i="2"/>
  <c r="P41" i="2" s="1"/>
  <c r="K42" i="2"/>
  <c r="O42" i="2"/>
  <c r="P42" i="2"/>
  <c r="K43" i="2"/>
  <c r="O43" i="2"/>
  <c r="P43" i="2" s="1"/>
  <c r="K44" i="2"/>
  <c r="O44" i="2"/>
  <c r="P44" i="2"/>
  <c r="K45" i="2"/>
  <c r="O45" i="2"/>
  <c r="P45" i="2" s="1"/>
  <c r="P12" i="2" l="1"/>
  <c r="P13" i="2"/>
  <c r="P15" i="2"/>
  <c r="P16" i="2"/>
  <c r="P17" i="2"/>
  <c r="P18" i="2"/>
  <c r="P19" i="2"/>
  <c r="P20" i="2"/>
  <c r="P21" i="2"/>
  <c r="P11" i="2"/>
  <c r="K18" i="2" l="1"/>
  <c r="Q18" i="2" s="1"/>
  <c r="D21" i="2" l="1"/>
  <c r="C21" i="2"/>
  <c r="D20" i="2"/>
  <c r="C20" i="2"/>
  <c r="D19" i="2"/>
  <c r="C19" i="2"/>
  <c r="D17" i="2"/>
  <c r="K17" i="2" s="1"/>
  <c r="Q17" i="2" s="1"/>
  <c r="D16" i="2"/>
  <c r="K16" i="2" s="1"/>
  <c r="Q16" i="2" s="1"/>
  <c r="C15" i="2"/>
  <c r="K15" i="2" s="1"/>
  <c r="Q15" i="2" s="1"/>
  <c r="C14" i="2"/>
  <c r="K14" i="2" s="1"/>
  <c r="Q14" i="2" s="1"/>
  <c r="D13" i="2"/>
  <c r="C13" i="2"/>
  <c r="D12" i="2"/>
  <c r="K12" i="2" s="1"/>
  <c r="Q12" i="2" s="1"/>
  <c r="I11" i="2"/>
  <c r="D11" i="2"/>
  <c r="C11" i="2"/>
  <c r="K19" i="2" l="1"/>
  <c r="Q19" i="2" s="1"/>
  <c r="K20" i="2"/>
  <c r="Q20" i="2" s="1"/>
  <c r="K21" i="2"/>
  <c r="Q21" i="2" s="1"/>
  <c r="K11" i="2"/>
  <c r="Q11" i="2" s="1"/>
  <c r="K13" i="2"/>
  <c r="Q13" i="2" s="1"/>
</calcChain>
</file>

<file path=xl/sharedStrings.xml><?xml version="1.0" encoding="utf-8"?>
<sst xmlns="http://schemas.openxmlformats.org/spreadsheetml/2006/main" count="81" uniqueCount="67">
  <si>
    <t xml:space="preserve">CATEGORIA </t>
  </si>
  <si>
    <t>NIVEL</t>
  </si>
  <si>
    <t>SDO</t>
  </si>
  <si>
    <t>ESTIM</t>
  </si>
  <si>
    <t>EST ADIC</t>
  </si>
  <si>
    <t>COMP U</t>
  </si>
  <si>
    <t>RIESGO LAB</t>
  </si>
  <si>
    <t>SUBSIDIO P/EMPLEO</t>
  </si>
  <si>
    <t>SUELDO BRUTO</t>
  </si>
  <si>
    <t xml:space="preserve">ISSS SUELDO </t>
  </si>
  <si>
    <t>IMSS</t>
  </si>
  <si>
    <t>FDO PENSIONES</t>
  </si>
  <si>
    <t>TOTAL DEDUCCIONES</t>
  </si>
  <si>
    <t>SUELDO NETO</t>
  </si>
  <si>
    <t>15C</t>
  </si>
  <si>
    <t xml:space="preserve">Jefe de oficina </t>
  </si>
  <si>
    <t>15A</t>
  </si>
  <si>
    <t xml:space="preserve">Analista </t>
  </si>
  <si>
    <t>13a</t>
  </si>
  <si>
    <t>Tecnico Admvo</t>
  </si>
  <si>
    <t>12A</t>
  </si>
  <si>
    <t xml:space="preserve">Secrretrai ejecutiva </t>
  </si>
  <si>
    <t>10A</t>
  </si>
  <si>
    <t>Ejecutor</t>
  </si>
  <si>
    <t xml:space="preserve">Chofer </t>
  </si>
  <si>
    <t>7A</t>
  </si>
  <si>
    <t>Oficial Admvo</t>
  </si>
  <si>
    <t>4A</t>
  </si>
  <si>
    <t xml:space="preserve">Auxiliar </t>
  </si>
  <si>
    <t>1A</t>
  </si>
  <si>
    <t>CFG</t>
  </si>
  <si>
    <t xml:space="preserve">RDL </t>
  </si>
  <si>
    <t>RDL ADIC</t>
  </si>
  <si>
    <t>COMP UNICA</t>
  </si>
  <si>
    <t>COMP EVENTUAL</t>
  </si>
  <si>
    <t xml:space="preserve">NIVEL </t>
  </si>
  <si>
    <t xml:space="preserve">PSM </t>
  </si>
  <si>
    <t>MAGDO PRES.</t>
  </si>
  <si>
    <t>24A</t>
  </si>
  <si>
    <t xml:space="preserve">MAGISTRADO </t>
  </si>
  <si>
    <t>23A</t>
  </si>
  <si>
    <t xml:space="preserve">MAGISTRADO JUBILADO </t>
  </si>
  <si>
    <t xml:space="preserve">PENSIONADA </t>
  </si>
  <si>
    <t xml:space="preserve">SECRETARIA GENERAL DE ACUERDOS </t>
  </si>
  <si>
    <t>21B</t>
  </si>
  <si>
    <t>DIRECTOR</t>
  </si>
  <si>
    <t>SECRETARIO PARTICULAR</t>
  </si>
  <si>
    <t>21A</t>
  </si>
  <si>
    <t xml:space="preserve">JEFE DE UNIDAD </t>
  </si>
  <si>
    <t>18A</t>
  </si>
  <si>
    <t xml:space="preserve">JEFE DE DEPARTAMENTO </t>
  </si>
  <si>
    <t>17A</t>
  </si>
  <si>
    <t xml:space="preserve">SECRETARIO DE ACDOS DE SALA </t>
  </si>
  <si>
    <t>16A</t>
  </si>
  <si>
    <t xml:space="preserve">SECRETARIO DE ESTUDIO Y CTA </t>
  </si>
  <si>
    <t xml:space="preserve">16A </t>
  </si>
  <si>
    <t xml:space="preserve">TOTAL PERCEPCIONES </t>
  </si>
  <si>
    <t>ISSS</t>
  </si>
  <si>
    <t xml:space="preserve">FDO DE PENSIONES </t>
  </si>
  <si>
    <t xml:space="preserve">TRIBUNAL DE JUSTICIA ADMINISTRATIVA DEL ESTADO DE OAXACA </t>
  </si>
  <si>
    <t>TABULADOR DE SUELDOS PERSONAL CONFIANZA ADMINISTRATIVA</t>
  </si>
  <si>
    <t xml:space="preserve">SEGURO DE VIDA </t>
  </si>
  <si>
    <t xml:space="preserve">Secretario de Acuerdos </t>
  </si>
  <si>
    <t>CANBAS</t>
  </si>
  <si>
    <t>PSM</t>
  </si>
  <si>
    <t>Tabulador vigente sujeto a modificación por revisión salarial</t>
  </si>
  <si>
    <t>TABULADOR DE SUELDOS PERSONAL MANDOS MEDIOS Y SUPERIORES (MMYS)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</si>
</sst>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Univia Pro Ultra Light"/>
      <family val="3"/>
    </font>
    <font>
      <sz val="10"/>
      <color theme="1"/>
      <name val="Univia Pro Ultra Light"/>
      <family val="3"/>
    </font>
    <font>
      <sz val="10"/>
      <name val="Univia Pro Ultra Light"/>
      <family val="3"/>
    </font>
    <font>
      <b/>
      <sz val="12"/>
      <color theme="1"/>
      <name val="Univia Pro Ultra Light"/>
      <family val="3"/>
    </font>
    <font>
      <b/>
      <sz val="10"/>
      <color theme="1"/>
      <name val="Univia Pro Ultra Ligh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37">
    <xf numFmtId="0" fontId="0" fillId="0" borderId="0" xfId="0"/>
    <xf numFmtId="43" fontId="0" fillId="0" borderId="0" xfId="0" applyNumberFormat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/>
    <xf numFmtId="43" fontId="7" fillId="3" borderId="1" xfId="1" applyFont="1" applyFill="1" applyBorder="1" applyAlignment="1">
      <alignment horizontal="left"/>
    </xf>
    <xf numFmtId="43" fontId="7" fillId="3" borderId="1" xfId="1" applyFont="1" applyFill="1" applyBorder="1" applyAlignment="1">
      <alignment horizontal="center"/>
    </xf>
    <xf numFmtId="4" fontId="7" fillId="0" borderId="1" xfId="0" applyNumberFormat="1" applyFont="1" applyBorder="1"/>
    <xf numFmtId="43" fontId="7" fillId="0" borderId="1" xfId="1" applyFont="1" applyBorder="1"/>
    <xf numFmtId="4" fontId="8" fillId="0" borderId="1" xfId="2" applyNumberFormat="1" applyFont="1" applyBorder="1" applyAlignment="1">
      <alignment horizontal="right" vertical="center"/>
    </xf>
    <xf numFmtId="43" fontId="7" fillId="0" borderId="1" xfId="0" applyNumberFormat="1" applyFont="1" applyBorder="1"/>
    <xf numFmtId="43" fontId="7" fillId="0" borderId="1" xfId="1" applyFont="1" applyBorder="1" applyAlignment="1">
      <alignment horizontal="left"/>
    </xf>
    <xf numFmtId="43" fontId="7" fillId="0" borderId="1" xfId="1" applyFont="1" applyBorder="1" applyAlignment="1">
      <alignment horizontal="center"/>
    </xf>
    <xf numFmtId="44" fontId="7" fillId="3" borderId="1" xfId="1" applyNumberFormat="1" applyFont="1" applyFill="1" applyBorder="1" applyAlignment="1">
      <alignment horizontal="left"/>
    </xf>
    <xf numFmtId="44" fontId="7" fillId="3" borderId="1" xfId="1" applyNumberFormat="1" applyFont="1" applyFill="1" applyBorder="1" applyAlignment="1">
      <alignment horizontal="center"/>
    </xf>
    <xf numFmtId="44" fontId="7" fillId="0" borderId="1" xfId="0" applyNumberFormat="1" applyFont="1" applyBorder="1"/>
    <xf numFmtId="44" fontId="7" fillId="0" borderId="1" xfId="1" applyNumberFormat="1" applyFont="1" applyBorder="1"/>
    <xf numFmtId="44" fontId="8" fillId="0" borderId="1" xfId="2" applyNumberFormat="1" applyFont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9" fontId="6" fillId="2" borderId="2" xfId="0" applyNumberFormat="1" applyFont="1" applyFill="1" applyBorder="1" applyAlignment="1">
      <alignment horizontal="center" vertical="center"/>
    </xf>
    <xf numFmtId="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4" fontId="7" fillId="0" borderId="3" xfId="1" applyNumberFormat="1" applyFont="1" applyBorder="1" applyAlignment="1">
      <alignment horizontal="left"/>
    </xf>
    <xf numFmtId="44" fontId="7" fillId="0" borderId="3" xfId="0" applyNumberFormat="1" applyFont="1" applyBorder="1"/>
    <xf numFmtId="44" fontId="7" fillId="0" borderId="3" xfId="1" applyNumberFormat="1" applyFont="1" applyBorder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8">
    <cellStyle name="Euro" xfId="3" xr:uid="{00000000-0005-0000-0000-000000000000}"/>
    <cellStyle name="Euro 2" xfId="4" xr:uid="{00000000-0005-0000-0000-000001000000}"/>
    <cellStyle name="Euro 3" xfId="5" xr:uid="{00000000-0005-0000-0000-000002000000}"/>
    <cellStyle name="Euro 4" xfId="6" xr:uid="{00000000-0005-0000-0000-000003000000}"/>
    <cellStyle name="Millares" xfId="1" builtinId="3"/>
    <cellStyle name="Millares 2" xfId="7" xr:uid="{00000000-0005-0000-0000-000005000000}"/>
    <cellStyle name="Millares 2 2" xfId="8" xr:uid="{00000000-0005-0000-0000-000006000000}"/>
    <cellStyle name="Millares 2 3" xfId="9" xr:uid="{00000000-0005-0000-0000-000007000000}"/>
    <cellStyle name="Millares 2 4" xfId="10" xr:uid="{00000000-0005-0000-0000-000008000000}"/>
    <cellStyle name="Millares 2 5" xfId="11" xr:uid="{00000000-0005-0000-0000-000009000000}"/>
    <cellStyle name="Millares 3" xfId="12" xr:uid="{00000000-0005-0000-0000-00000A000000}"/>
    <cellStyle name="Millares 3 2" xfId="2" xr:uid="{00000000-0005-0000-0000-00000B000000}"/>
    <cellStyle name="Millares 4" xfId="13" xr:uid="{00000000-0005-0000-0000-00000C000000}"/>
    <cellStyle name="Millares 5" xfId="14" xr:uid="{00000000-0005-0000-0000-00000D000000}"/>
    <cellStyle name="Millares 6" xfId="15" xr:uid="{00000000-0005-0000-0000-00000E000000}"/>
    <cellStyle name="Normal" xfId="0" builtinId="0"/>
    <cellStyle name="Normal 2" xfId="16" xr:uid="{00000000-0005-0000-0000-000010000000}"/>
    <cellStyle name="Normal 3" xfId="17" xr:uid="{C9229CC1-03B3-426F-A439-23E6480988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1866901</xdr:colOff>
      <xdr:row>8</xdr:row>
      <xdr:rowOff>72417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C9BCF5-33BC-4066-80D5-56AAFDF66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66901" cy="1603701"/>
        </a:xfrm>
        <a:prstGeom prst="rect">
          <a:avLst/>
        </a:prstGeom>
      </xdr:spPr>
    </xdr:pic>
    <xdr:clientData/>
  </xdr:twoCellAnchor>
  <xdr:oneCellAnchor>
    <xdr:from>
      <xdr:col>0</xdr:col>
      <xdr:colOff>628649</xdr:colOff>
      <xdr:row>25</xdr:row>
      <xdr:rowOff>133350</xdr:rowOff>
    </xdr:from>
    <xdr:ext cx="1866901" cy="1603701"/>
    <xdr:pic>
      <xdr:nvPicPr>
        <xdr:cNvPr id="3" name="Imagen 2">
          <a:extLst>
            <a:ext uri="{FF2B5EF4-FFF2-40B4-BE49-F238E27FC236}">
              <a16:creationId xmlns:a16="http://schemas.microsoft.com/office/drawing/2014/main" id="{0159C539-5150-4E95-9D4D-8A60BBF6A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49" y="133350"/>
          <a:ext cx="1866901" cy="160370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Q60"/>
  <sheetViews>
    <sheetView tabSelected="1" view="pageBreakPreview" zoomScale="85" zoomScaleNormal="100" zoomScaleSheetLayoutView="85" workbookViewId="0"/>
  </sheetViews>
  <sheetFormatPr baseColWidth="10" defaultRowHeight="15" x14ac:dyDescent="0.25"/>
  <cols>
    <col min="1" max="1" width="35.5703125" customWidth="1"/>
    <col min="2" max="2" width="7.7109375" bestFit="1" customWidth="1"/>
    <col min="3" max="4" width="12.7109375" bestFit="1" customWidth="1"/>
    <col min="5" max="5" width="11.7109375" bestFit="1" customWidth="1"/>
    <col min="6" max="6" width="13.28515625" bestFit="1" customWidth="1"/>
    <col min="7" max="7" width="12.5703125" bestFit="1" customWidth="1"/>
    <col min="8" max="8" width="13" bestFit="1" customWidth="1"/>
    <col min="9" max="9" width="13.140625" bestFit="1" customWidth="1"/>
    <col min="10" max="10" width="12.140625" bestFit="1" customWidth="1"/>
    <col min="11" max="11" width="14.42578125" bestFit="1" customWidth="1"/>
    <col min="12" max="12" width="13" bestFit="1" customWidth="1"/>
    <col min="13" max="13" width="10.85546875" bestFit="1" customWidth="1"/>
    <col min="14" max="14" width="11.7109375" bestFit="1" customWidth="1"/>
    <col min="15" max="15" width="10.5703125" bestFit="1" customWidth="1"/>
    <col min="16" max="16" width="12.85546875" customWidth="1"/>
    <col min="17" max="17" width="13.5703125" bestFit="1" customWidth="1"/>
  </cols>
  <sheetData>
    <row r="4" spans="1:17" ht="15.75" x14ac:dyDescent="0.25">
      <c r="A4" s="35" t="s">
        <v>59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7" ht="15.75" x14ac:dyDescent="0.25">
      <c r="A5" s="35" t="s">
        <v>66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7" x14ac:dyDescent="0.25">
      <c r="A6" s="36" t="s">
        <v>65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8" spans="1:17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ht="15.75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ht="48" customHeight="1" thickTop="1" thickBot="1" x14ac:dyDescent="0.3">
      <c r="A10" s="25" t="s">
        <v>0</v>
      </c>
      <c r="B10" s="25" t="s">
        <v>35</v>
      </c>
      <c r="C10" s="25" t="s">
        <v>2</v>
      </c>
      <c r="D10" s="25" t="s">
        <v>30</v>
      </c>
      <c r="E10" s="26" t="s">
        <v>31</v>
      </c>
      <c r="F10" s="26" t="s">
        <v>32</v>
      </c>
      <c r="G10" s="27" t="s">
        <v>6</v>
      </c>
      <c r="H10" s="28" t="s">
        <v>33</v>
      </c>
      <c r="I10" s="28" t="s">
        <v>34</v>
      </c>
      <c r="J10" s="26" t="s">
        <v>36</v>
      </c>
      <c r="K10" s="27" t="s">
        <v>56</v>
      </c>
      <c r="L10" s="27" t="s">
        <v>57</v>
      </c>
      <c r="M10" s="27" t="s">
        <v>10</v>
      </c>
      <c r="N10" s="27" t="s">
        <v>58</v>
      </c>
      <c r="O10" s="27" t="s">
        <v>61</v>
      </c>
      <c r="P10" s="27" t="s">
        <v>12</v>
      </c>
      <c r="Q10" s="27" t="s">
        <v>13</v>
      </c>
    </row>
    <row r="11" spans="1:17" ht="30" customHeight="1" thickTop="1" x14ac:dyDescent="0.25">
      <c r="A11" s="29" t="s">
        <v>37</v>
      </c>
      <c r="B11" s="30" t="s">
        <v>38</v>
      </c>
      <c r="C11" s="32">
        <f>13099.25*2</f>
        <v>26198.5</v>
      </c>
      <c r="D11" s="32">
        <f>13099.25*2</f>
        <v>26198.5</v>
      </c>
      <c r="E11" s="32">
        <v>2318</v>
      </c>
      <c r="F11" s="32">
        <v>66446.5</v>
      </c>
      <c r="G11" s="32">
        <v>14285.7</v>
      </c>
      <c r="H11" s="32">
        <v>33026.199999999997</v>
      </c>
      <c r="I11" s="32">
        <f>12142.5*2</f>
        <v>24285</v>
      </c>
      <c r="J11" s="32">
        <v>1804</v>
      </c>
      <c r="K11" s="33">
        <f>SUM(C11:J11)</f>
        <v>194562.40000000002</v>
      </c>
      <c r="L11" s="34">
        <v>58618</v>
      </c>
      <c r="M11" s="34">
        <v>893</v>
      </c>
      <c r="N11" s="34">
        <v>2357.9</v>
      </c>
      <c r="O11" s="34">
        <v>149</v>
      </c>
      <c r="P11" s="33">
        <f>L11+M11+N11+O11</f>
        <v>62017.9</v>
      </c>
      <c r="Q11" s="33">
        <f>K11-P11</f>
        <v>132544.50000000003</v>
      </c>
    </row>
    <row r="12" spans="1:17" ht="30" customHeight="1" x14ac:dyDescent="0.25">
      <c r="A12" s="11" t="s">
        <v>39</v>
      </c>
      <c r="B12" s="31" t="s">
        <v>40</v>
      </c>
      <c r="C12" s="18">
        <v>18230</v>
      </c>
      <c r="D12" s="19">
        <f>9115*2</f>
        <v>18230</v>
      </c>
      <c r="E12" s="19">
        <v>268</v>
      </c>
      <c r="F12" s="19">
        <v>35238.5</v>
      </c>
      <c r="G12" s="19">
        <v>20929.7</v>
      </c>
      <c r="H12" s="19">
        <v>20927.8</v>
      </c>
      <c r="I12" s="19">
        <v>11579</v>
      </c>
      <c r="J12" s="19">
        <v>1804</v>
      </c>
      <c r="K12" s="17">
        <f t="shared" ref="K12:K20" si="0">SUM(C12:J12)</f>
        <v>127207</v>
      </c>
      <c r="L12" s="15">
        <v>34945</v>
      </c>
      <c r="M12" s="11">
        <v>751.42</v>
      </c>
      <c r="N12" s="15">
        <v>1640.7</v>
      </c>
      <c r="O12" s="15">
        <v>123</v>
      </c>
      <c r="P12" s="17">
        <f t="shared" ref="P12:P21" si="1">L12+M12+N12+O12</f>
        <v>37460.119999999995</v>
      </c>
      <c r="Q12" s="17">
        <f t="shared" ref="Q12:Q21" si="2">K12-P12</f>
        <v>89746.880000000005</v>
      </c>
    </row>
    <row r="13" spans="1:17" ht="30" customHeight="1" x14ac:dyDescent="0.25">
      <c r="A13" s="11" t="s">
        <v>41</v>
      </c>
      <c r="B13" s="31" t="s">
        <v>40</v>
      </c>
      <c r="C13" s="18">
        <f>9115*2</f>
        <v>18230</v>
      </c>
      <c r="D13" s="19">
        <f t="shared" ref="D13" si="3">9115*2</f>
        <v>18230</v>
      </c>
      <c r="E13" s="14">
        <v>0</v>
      </c>
      <c r="F13" s="14">
        <v>0</v>
      </c>
      <c r="G13" s="14">
        <v>0</v>
      </c>
      <c r="H13" s="14">
        <v>0</v>
      </c>
      <c r="I13" s="19">
        <v>11579</v>
      </c>
      <c r="J13" s="19">
        <v>1804</v>
      </c>
      <c r="K13" s="17">
        <f t="shared" si="0"/>
        <v>49843</v>
      </c>
      <c r="L13" s="15">
        <v>3173.6</v>
      </c>
      <c r="M13" s="11">
        <v>751.42</v>
      </c>
      <c r="N13" s="14">
        <v>0</v>
      </c>
      <c r="O13" s="15">
        <v>123</v>
      </c>
      <c r="P13" s="17">
        <f t="shared" si="1"/>
        <v>4048.02</v>
      </c>
      <c r="Q13" s="17">
        <f t="shared" si="2"/>
        <v>45794.98</v>
      </c>
    </row>
    <row r="14" spans="1:17" ht="30" customHeight="1" x14ac:dyDescent="0.25">
      <c r="A14" s="11" t="s">
        <v>42</v>
      </c>
      <c r="B14" s="31" t="s">
        <v>40</v>
      </c>
      <c r="C14" s="18">
        <f>9115*2</f>
        <v>18230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7">
        <f t="shared" si="0"/>
        <v>18230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7">
        <f t="shared" si="2"/>
        <v>18230</v>
      </c>
    </row>
    <row r="15" spans="1:17" ht="30" customHeight="1" x14ac:dyDescent="0.25">
      <c r="A15" s="11" t="s">
        <v>43</v>
      </c>
      <c r="B15" s="31" t="s">
        <v>44</v>
      </c>
      <c r="C15" s="18">
        <f>3942.5*2</f>
        <v>7885</v>
      </c>
      <c r="D15" s="19">
        <v>7885</v>
      </c>
      <c r="E15" s="19">
        <v>9916</v>
      </c>
      <c r="F15" s="19">
        <v>24818.5</v>
      </c>
      <c r="G15" s="14">
        <v>0</v>
      </c>
      <c r="H15" s="19">
        <v>10687.5</v>
      </c>
      <c r="I15" s="14">
        <v>0</v>
      </c>
      <c r="J15" s="19">
        <v>1804</v>
      </c>
      <c r="K15" s="17">
        <f t="shared" si="0"/>
        <v>62996</v>
      </c>
      <c r="L15" s="15">
        <v>14067.5</v>
      </c>
      <c r="M15" s="11">
        <v>325.02</v>
      </c>
      <c r="N15" s="15">
        <v>709.7</v>
      </c>
      <c r="O15" s="15">
        <v>110</v>
      </c>
      <c r="P15" s="17">
        <f t="shared" si="1"/>
        <v>15212.220000000001</v>
      </c>
      <c r="Q15" s="17">
        <f t="shared" si="2"/>
        <v>47783.78</v>
      </c>
    </row>
    <row r="16" spans="1:17" ht="30" customHeight="1" x14ac:dyDescent="0.25">
      <c r="A16" s="11" t="s">
        <v>45</v>
      </c>
      <c r="B16" s="31" t="s">
        <v>47</v>
      </c>
      <c r="C16" s="18">
        <v>7885</v>
      </c>
      <c r="D16" s="19">
        <f>3942.5*2</f>
        <v>7885</v>
      </c>
      <c r="E16" s="19">
        <v>9916</v>
      </c>
      <c r="F16" s="19">
        <v>10533</v>
      </c>
      <c r="G16" s="14">
        <v>0</v>
      </c>
      <c r="H16" s="19">
        <v>6292</v>
      </c>
      <c r="I16" s="14">
        <v>0</v>
      </c>
      <c r="J16" s="19">
        <v>1804</v>
      </c>
      <c r="K16" s="17">
        <f t="shared" si="0"/>
        <v>44315</v>
      </c>
      <c r="L16" s="15">
        <v>8731</v>
      </c>
      <c r="M16" s="11">
        <v>325.02</v>
      </c>
      <c r="N16" s="15">
        <v>709.7</v>
      </c>
      <c r="O16" s="15">
        <v>110</v>
      </c>
      <c r="P16" s="17">
        <f t="shared" si="1"/>
        <v>9875.7200000000012</v>
      </c>
      <c r="Q16" s="17">
        <f t="shared" si="2"/>
        <v>34439.279999999999</v>
      </c>
    </row>
    <row r="17" spans="1:17" ht="30" customHeight="1" x14ac:dyDescent="0.25">
      <c r="A17" s="11" t="s">
        <v>46</v>
      </c>
      <c r="B17" s="31" t="s">
        <v>47</v>
      </c>
      <c r="C17" s="18">
        <v>7885</v>
      </c>
      <c r="D17" s="19">
        <f>3942.5*2</f>
        <v>7885</v>
      </c>
      <c r="E17" s="19">
        <v>9916</v>
      </c>
      <c r="F17" s="19">
        <v>10533</v>
      </c>
      <c r="G17" s="14">
        <v>0</v>
      </c>
      <c r="H17" s="19">
        <v>6292</v>
      </c>
      <c r="I17" s="14">
        <v>0</v>
      </c>
      <c r="J17" s="19">
        <v>1804</v>
      </c>
      <c r="K17" s="17">
        <f t="shared" si="0"/>
        <v>44315</v>
      </c>
      <c r="L17" s="15">
        <v>8731</v>
      </c>
      <c r="M17" s="11">
        <v>325.02</v>
      </c>
      <c r="N17" s="15">
        <v>709.7</v>
      </c>
      <c r="O17" s="15">
        <v>110</v>
      </c>
      <c r="P17" s="17">
        <f t="shared" si="1"/>
        <v>9875.7200000000012</v>
      </c>
      <c r="Q17" s="17">
        <f t="shared" si="2"/>
        <v>34439.279999999999</v>
      </c>
    </row>
    <row r="18" spans="1:17" ht="30" customHeight="1" x14ac:dyDescent="0.25">
      <c r="A18" s="11" t="s">
        <v>48</v>
      </c>
      <c r="B18" s="31" t="s">
        <v>49</v>
      </c>
      <c r="C18" s="15">
        <v>6930</v>
      </c>
      <c r="D18" s="15">
        <v>3552</v>
      </c>
      <c r="E18" s="15">
        <v>4067</v>
      </c>
      <c r="F18" s="15">
        <v>8167</v>
      </c>
      <c r="G18" s="14">
        <v>0</v>
      </c>
      <c r="H18" s="15">
        <v>3764.3</v>
      </c>
      <c r="I18" s="14">
        <v>0</v>
      </c>
      <c r="J18" s="19">
        <v>1804</v>
      </c>
      <c r="K18" s="15">
        <f>SUM(C18:J18)</f>
        <v>28284.3</v>
      </c>
      <c r="L18" s="15">
        <v>4412</v>
      </c>
      <c r="M18" s="15">
        <v>285.64</v>
      </c>
      <c r="N18" s="15">
        <v>623.70000000000005</v>
      </c>
      <c r="O18" s="15">
        <v>84</v>
      </c>
      <c r="P18" s="17">
        <f t="shared" si="1"/>
        <v>5405.34</v>
      </c>
      <c r="Q18" s="17">
        <f>K18-P18</f>
        <v>22878.959999999999</v>
      </c>
    </row>
    <row r="19" spans="1:17" ht="30" customHeight="1" x14ac:dyDescent="0.25">
      <c r="A19" s="11" t="s">
        <v>50</v>
      </c>
      <c r="B19" s="31" t="s">
        <v>51</v>
      </c>
      <c r="C19" s="18">
        <f>3445*2</f>
        <v>6890</v>
      </c>
      <c r="D19" s="19">
        <f>1210*2</f>
        <v>2420</v>
      </c>
      <c r="E19" s="19">
        <v>4019</v>
      </c>
      <c r="F19" s="19">
        <v>3815</v>
      </c>
      <c r="G19" s="14">
        <v>0</v>
      </c>
      <c r="H19" s="19">
        <v>2410.5</v>
      </c>
      <c r="I19" s="14">
        <v>0</v>
      </c>
      <c r="J19" s="19">
        <v>1804</v>
      </c>
      <c r="K19" s="17">
        <f>SUM(C19:J19)</f>
        <v>21358.5</v>
      </c>
      <c r="L19" s="15">
        <v>2883</v>
      </c>
      <c r="M19" s="15">
        <v>284</v>
      </c>
      <c r="N19" s="15">
        <v>620.1</v>
      </c>
      <c r="O19" s="15">
        <v>71</v>
      </c>
      <c r="P19" s="17">
        <f t="shared" si="1"/>
        <v>3858.1</v>
      </c>
      <c r="Q19" s="17">
        <f t="shared" si="2"/>
        <v>17500.400000000001</v>
      </c>
    </row>
    <row r="20" spans="1:17" ht="30" customHeight="1" x14ac:dyDescent="0.25">
      <c r="A20" s="11" t="s">
        <v>52</v>
      </c>
      <c r="B20" s="31" t="s">
        <v>53</v>
      </c>
      <c r="C20" s="18">
        <f t="shared" ref="C20:C21" si="4">3425*2</f>
        <v>6850</v>
      </c>
      <c r="D20" s="19">
        <f>302.5*2</f>
        <v>605</v>
      </c>
      <c r="E20" s="19">
        <v>6394</v>
      </c>
      <c r="F20" s="19">
        <v>1272</v>
      </c>
      <c r="G20" s="19">
        <v>3179</v>
      </c>
      <c r="H20" s="19">
        <v>3336.9</v>
      </c>
      <c r="I20" s="14">
        <v>0</v>
      </c>
      <c r="J20" s="19">
        <v>1804</v>
      </c>
      <c r="K20" s="17">
        <f t="shared" si="0"/>
        <v>23440.9</v>
      </c>
      <c r="L20" s="15">
        <v>3328</v>
      </c>
      <c r="M20" s="11">
        <v>282.36</v>
      </c>
      <c r="N20" s="15">
        <v>616.5</v>
      </c>
      <c r="O20" s="15">
        <v>58</v>
      </c>
      <c r="P20" s="17">
        <f t="shared" si="1"/>
        <v>4284.8600000000006</v>
      </c>
      <c r="Q20" s="17">
        <f t="shared" si="2"/>
        <v>19156.04</v>
      </c>
    </row>
    <row r="21" spans="1:17" ht="30" customHeight="1" x14ac:dyDescent="0.25">
      <c r="A21" s="11" t="s">
        <v>54</v>
      </c>
      <c r="B21" s="31" t="s">
        <v>55</v>
      </c>
      <c r="C21" s="18">
        <f t="shared" si="4"/>
        <v>6850</v>
      </c>
      <c r="D21" s="19">
        <f>302.5*2</f>
        <v>605</v>
      </c>
      <c r="E21" s="19">
        <v>6394</v>
      </c>
      <c r="F21" s="19">
        <v>1272</v>
      </c>
      <c r="G21" s="19">
        <v>3179</v>
      </c>
      <c r="H21" s="19">
        <v>3336.9</v>
      </c>
      <c r="I21" s="14">
        <v>0</v>
      </c>
      <c r="J21" s="19">
        <v>1804</v>
      </c>
      <c r="K21" s="17">
        <f>SUM(C21:J21)</f>
        <v>23440.9</v>
      </c>
      <c r="L21" s="15">
        <v>3328</v>
      </c>
      <c r="M21" s="11">
        <v>282.36</v>
      </c>
      <c r="N21" s="15">
        <v>616.5</v>
      </c>
      <c r="O21" s="15">
        <v>58</v>
      </c>
      <c r="P21" s="17">
        <f t="shared" si="1"/>
        <v>4284.8600000000006</v>
      </c>
      <c r="Q21" s="17">
        <f t="shared" si="2"/>
        <v>19156.04</v>
      </c>
    </row>
    <row r="22" spans="1:17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30" spans="1:17" ht="15.75" x14ac:dyDescent="0.25">
      <c r="A30" s="35" t="s">
        <v>59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spans="1:17" ht="15.75" x14ac:dyDescent="0.25">
      <c r="A31" s="35" t="s">
        <v>60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</row>
    <row r="32" spans="1:17" ht="15.75" x14ac:dyDescent="0.25">
      <c r="A32" s="35" t="s">
        <v>65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</row>
    <row r="33" spans="1:16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5" spans="1:16" ht="51" x14ac:dyDescent="0.25">
      <c r="A35" s="7" t="s">
        <v>0</v>
      </c>
      <c r="B35" s="7" t="s">
        <v>1</v>
      </c>
      <c r="C35" s="7" t="s">
        <v>2</v>
      </c>
      <c r="D35" s="7" t="s">
        <v>3</v>
      </c>
      <c r="E35" s="7" t="s">
        <v>4</v>
      </c>
      <c r="F35" s="7" t="s">
        <v>5</v>
      </c>
      <c r="G35" s="8" t="s">
        <v>6</v>
      </c>
      <c r="H35" s="7" t="s">
        <v>63</v>
      </c>
      <c r="I35" s="7" t="s">
        <v>64</v>
      </c>
      <c r="J35" s="8" t="s">
        <v>7</v>
      </c>
      <c r="K35" s="9" t="s">
        <v>8</v>
      </c>
      <c r="L35" s="8" t="s">
        <v>9</v>
      </c>
      <c r="M35" s="8" t="s">
        <v>10</v>
      </c>
      <c r="N35" s="8" t="s">
        <v>11</v>
      </c>
      <c r="O35" s="8" t="s">
        <v>12</v>
      </c>
      <c r="P35" s="8" t="s">
        <v>13</v>
      </c>
    </row>
    <row r="36" spans="1:16" ht="30" customHeight="1" x14ac:dyDescent="0.25">
      <c r="A36" s="10" t="s">
        <v>62</v>
      </c>
      <c r="B36" s="11" t="s">
        <v>14</v>
      </c>
      <c r="C36" s="20">
        <v>7682</v>
      </c>
      <c r="D36" s="21">
        <v>4545</v>
      </c>
      <c r="E36" s="21">
        <v>1272</v>
      </c>
      <c r="F36" s="21">
        <v>783</v>
      </c>
      <c r="G36" s="21">
        <v>2543</v>
      </c>
      <c r="H36" s="21">
        <v>1590</v>
      </c>
      <c r="I36" s="20">
        <v>1482</v>
      </c>
      <c r="J36" s="22">
        <v>0</v>
      </c>
      <c r="K36" s="21">
        <f>SUM(C36:J36)</f>
        <v>19897</v>
      </c>
      <c r="L36" s="23">
        <v>2300.3646799999997</v>
      </c>
      <c r="M36" s="22">
        <f>158.32*2</f>
        <v>316.64</v>
      </c>
      <c r="N36" s="24">
        <v>691.4</v>
      </c>
      <c r="O36" s="22">
        <f>L36+M36+N36</f>
        <v>3308.4046799999996</v>
      </c>
      <c r="P36" s="22">
        <f>K36-O36</f>
        <v>16588.59532</v>
      </c>
    </row>
    <row r="37" spans="1:16" ht="30" customHeight="1" x14ac:dyDescent="0.25">
      <c r="A37" s="11" t="s">
        <v>15</v>
      </c>
      <c r="B37" s="11" t="s">
        <v>16</v>
      </c>
      <c r="C37" s="18">
        <v>7682</v>
      </c>
      <c r="D37" s="13">
        <v>4545</v>
      </c>
      <c r="E37" s="19">
        <v>1272</v>
      </c>
      <c r="F37" s="14">
        <v>0</v>
      </c>
      <c r="G37" s="14">
        <v>0</v>
      </c>
      <c r="H37" s="19">
        <v>1590</v>
      </c>
      <c r="I37" s="18">
        <v>1482</v>
      </c>
      <c r="J37" s="14">
        <v>0</v>
      </c>
      <c r="K37" s="19">
        <f>SUM(C37:I37)</f>
        <v>16571</v>
      </c>
      <c r="L37" s="15">
        <v>870.02240000000018</v>
      </c>
      <c r="M37" s="11">
        <v>316.64</v>
      </c>
      <c r="N37" s="16">
        <v>691.4</v>
      </c>
      <c r="O37" s="17">
        <f>L37+M37+N37</f>
        <v>1878.0624000000003</v>
      </c>
      <c r="P37" s="17">
        <f>K37-O37</f>
        <v>14692.937599999999</v>
      </c>
    </row>
    <row r="38" spans="1:16" ht="30" customHeight="1" x14ac:dyDescent="0.25">
      <c r="A38" s="11" t="s">
        <v>15</v>
      </c>
      <c r="B38" s="11" t="s">
        <v>16</v>
      </c>
      <c r="C38" s="18">
        <v>7682</v>
      </c>
      <c r="D38" s="19">
        <v>868</v>
      </c>
      <c r="E38" s="19">
        <v>1272</v>
      </c>
      <c r="F38" s="14">
        <v>0</v>
      </c>
      <c r="G38" s="14">
        <v>0</v>
      </c>
      <c r="H38" s="19">
        <v>1590</v>
      </c>
      <c r="I38" s="18">
        <v>1482</v>
      </c>
      <c r="J38" s="14">
        <v>0</v>
      </c>
      <c r="K38" s="19">
        <f>SUM(C38:I38)</f>
        <v>12894</v>
      </c>
      <c r="L38" s="15">
        <v>870.02240000000018</v>
      </c>
      <c r="M38" s="11">
        <v>316.64</v>
      </c>
      <c r="N38" s="16">
        <v>692.4</v>
      </c>
      <c r="O38" s="17">
        <f>L38+M38+N38</f>
        <v>1879.0624000000003</v>
      </c>
      <c r="P38" s="17">
        <f>K38-O38</f>
        <v>11014.937599999999</v>
      </c>
    </row>
    <row r="39" spans="1:16" ht="30" customHeight="1" x14ac:dyDescent="0.25">
      <c r="A39" s="11" t="s">
        <v>17</v>
      </c>
      <c r="B39" s="11" t="s">
        <v>18</v>
      </c>
      <c r="C39" s="12">
        <v>6956</v>
      </c>
      <c r="D39" s="12">
        <v>721</v>
      </c>
      <c r="E39" s="12">
        <v>1132.4000000000001</v>
      </c>
      <c r="F39" s="14">
        <v>0</v>
      </c>
      <c r="G39" s="14">
        <v>0</v>
      </c>
      <c r="H39" s="12">
        <v>1590</v>
      </c>
      <c r="I39" s="12">
        <v>1482</v>
      </c>
      <c r="J39" s="14">
        <v>0</v>
      </c>
      <c r="K39" s="12">
        <f>SUM(C39:J39)</f>
        <v>11881.4</v>
      </c>
      <c r="L39" s="15">
        <v>721.79040000000009</v>
      </c>
      <c r="M39" s="12">
        <v>286.72000000000003</v>
      </c>
      <c r="N39" s="15">
        <v>626</v>
      </c>
      <c r="O39" s="17">
        <f>L39+M39+N39</f>
        <v>1634.5104000000001</v>
      </c>
      <c r="P39" s="17">
        <f>K39-O39</f>
        <v>10246.889599999999</v>
      </c>
    </row>
    <row r="40" spans="1:16" ht="30" customHeight="1" x14ac:dyDescent="0.25">
      <c r="A40" s="11" t="s">
        <v>19</v>
      </c>
      <c r="B40" s="11" t="s">
        <v>20</v>
      </c>
      <c r="C40" s="18">
        <v>6144</v>
      </c>
      <c r="D40" s="19">
        <v>664</v>
      </c>
      <c r="E40" s="19">
        <v>1406.4</v>
      </c>
      <c r="F40" s="14">
        <v>0</v>
      </c>
      <c r="G40" s="14">
        <v>0</v>
      </c>
      <c r="H40" s="19">
        <v>1555</v>
      </c>
      <c r="I40" s="18">
        <v>1482</v>
      </c>
      <c r="J40" s="14">
        <v>0</v>
      </c>
      <c r="K40" s="18">
        <f>SUM(C40:I40)</f>
        <v>11251.4</v>
      </c>
      <c r="L40" s="15">
        <v>647.82804799999997</v>
      </c>
      <c r="M40" s="18">
        <v>253.24</v>
      </c>
      <c r="N40" s="15">
        <v>553</v>
      </c>
      <c r="O40" s="17">
        <f>L40+M40+N40</f>
        <v>1454.0680480000001</v>
      </c>
      <c r="P40" s="17">
        <f>K40-O40</f>
        <v>9797.3319520000005</v>
      </c>
    </row>
    <row r="41" spans="1:16" ht="30" customHeight="1" x14ac:dyDescent="0.25">
      <c r="A41" s="11" t="s">
        <v>21</v>
      </c>
      <c r="B41" s="11" t="s">
        <v>22</v>
      </c>
      <c r="C41" s="18">
        <v>5442</v>
      </c>
      <c r="D41" s="19">
        <v>1118</v>
      </c>
      <c r="E41" s="19">
        <v>1406.6</v>
      </c>
      <c r="F41" s="14">
        <v>0</v>
      </c>
      <c r="G41" s="14">
        <v>0</v>
      </c>
      <c r="H41" s="19">
        <v>1555</v>
      </c>
      <c r="I41" s="18">
        <v>1482</v>
      </c>
      <c r="J41" s="14">
        <v>0</v>
      </c>
      <c r="K41" s="18">
        <f>SUM(C41:I41)</f>
        <v>11003.6</v>
      </c>
      <c r="L41" s="15">
        <v>620.90740800000003</v>
      </c>
      <c r="M41" s="18">
        <v>224.32</v>
      </c>
      <c r="N41" s="11">
        <v>489.8</v>
      </c>
      <c r="O41" s="17">
        <f>L41+M41+N41</f>
        <v>1335.0274079999999</v>
      </c>
      <c r="P41" s="17">
        <f>K41-O41</f>
        <v>9668.5725920000004</v>
      </c>
    </row>
    <row r="42" spans="1:16" ht="30" customHeight="1" x14ac:dyDescent="0.25">
      <c r="A42" s="11" t="s">
        <v>23</v>
      </c>
      <c r="B42" s="11" t="s">
        <v>22</v>
      </c>
      <c r="C42" s="18">
        <v>5442</v>
      </c>
      <c r="D42" s="13">
        <v>618</v>
      </c>
      <c r="E42" s="13">
        <v>1208.4000000000001</v>
      </c>
      <c r="F42" s="14">
        <v>0</v>
      </c>
      <c r="G42" s="14">
        <v>0</v>
      </c>
      <c r="H42" s="13">
        <v>1555</v>
      </c>
      <c r="I42" s="12">
        <v>1482</v>
      </c>
      <c r="J42" s="14">
        <v>0</v>
      </c>
      <c r="K42" s="18">
        <f>SUM(C42:I42)</f>
        <v>10305.4</v>
      </c>
      <c r="L42" s="15">
        <v>327.33324799999997</v>
      </c>
      <c r="M42" s="11">
        <v>224.32</v>
      </c>
      <c r="N42" s="11">
        <v>489.8</v>
      </c>
      <c r="O42" s="17">
        <f>L42+M42+N42</f>
        <v>1041.453248</v>
      </c>
      <c r="P42" s="17">
        <f>K42-O42</f>
        <v>9263.9467519999998</v>
      </c>
    </row>
    <row r="43" spans="1:16" ht="30" customHeight="1" x14ac:dyDescent="0.25">
      <c r="A43" s="11" t="s">
        <v>24</v>
      </c>
      <c r="B43" s="11" t="s">
        <v>25</v>
      </c>
      <c r="C43" s="18">
        <v>4550</v>
      </c>
      <c r="D43" s="19">
        <v>910</v>
      </c>
      <c r="E43" s="19">
        <v>1168.2</v>
      </c>
      <c r="F43" s="14">
        <v>0</v>
      </c>
      <c r="G43" s="14">
        <v>0</v>
      </c>
      <c r="H43" s="13">
        <v>1555</v>
      </c>
      <c r="I43" s="12">
        <v>1482</v>
      </c>
      <c r="J43" s="14">
        <v>0</v>
      </c>
      <c r="K43" s="18">
        <f>SUM(C43:I43)</f>
        <v>9665.2000000000007</v>
      </c>
      <c r="L43" s="15">
        <v>221.74948799999999</v>
      </c>
      <c r="M43" s="11">
        <v>187.54</v>
      </c>
      <c r="N43" s="11">
        <v>409.5</v>
      </c>
      <c r="O43" s="17">
        <f>L43+M43+N43</f>
        <v>818.78948800000001</v>
      </c>
      <c r="P43" s="17">
        <f>K43-O43</f>
        <v>8846.4105120000004</v>
      </c>
    </row>
    <row r="44" spans="1:16" ht="30" customHeight="1" x14ac:dyDescent="0.25">
      <c r="A44" s="11" t="s">
        <v>26</v>
      </c>
      <c r="B44" s="11" t="s">
        <v>27</v>
      </c>
      <c r="C44" s="12">
        <v>4177</v>
      </c>
      <c r="D44" s="13">
        <v>519</v>
      </c>
      <c r="E44" s="19">
        <v>1178.2</v>
      </c>
      <c r="F44" s="14">
        <v>0</v>
      </c>
      <c r="G44" s="14">
        <v>0</v>
      </c>
      <c r="H44" s="13">
        <v>1555</v>
      </c>
      <c r="I44" s="12">
        <v>1482</v>
      </c>
      <c r="J44" s="15">
        <v>79.599999999999994</v>
      </c>
      <c r="K44" s="18">
        <f>SUM(C44:I44)</f>
        <v>8911.2000000000007</v>
      </c>
      <c r="L44" s="15">
        <v>178.2</v>
      </c>
      <c r="M44" s="17">
        <v>172.18</v>
      </c>
      <c r="N44" s="11">
        <v>375.9</v>
      </c>
      <c r="O44" s="17">
        <f>L44+M44+N44</f>
        <v>726.28</v>
      </c>
      <c r="P44" s="17">
        <f>K44-O44</f>
        <v>8184.920000000001</v>
      </c>
    </row>
    <row r="45" spans="1:16" ht="30" customHeight="1" x14ac:dyDescent="0.25">
      <c r="A45" s="11" t="s">
        <v>28</v>
      </c>
      <c r="B45" s="11" t="s">
        <v>29</v>
      </c>
      <c r="C45" s="12">
        <v>3877</v>
      </c>
      <c r="D45" s="13">
        <v>491</v>
      </c>
      <c r="E45" s="13">
        <v>1193.4000000000001</v>
      </c>
      <c r="F45" s="14">
        <v>0</v>
      </c>
      <c r="G45" s="14">
        <v>0</v>
      </c>
      <c r="H45" s="13">
        <v>1555</v>
      </c>
      <c r="I45" s="12">
        <v>1482</v>
      </c>
      <c r="J45" s="12">
        <v>128.80000000000001</v>
      </c>
      <c r="K45" s="18">
        <f>SUM(C45:I45)</f>
        <v>8598.4</v>
      </c>
      <c r="L45" s="15">
        <v>193.4</v>
      </c>
      <c r="M45" s="11">
        <v>159.80000000000001</v>
      </c>
      <c r="N45" s="11">
        <v>348.9</v>
      </c>
      <c r="O45" s="17">
        <f>L45+M45+N45</f>
        <v>702.1</v>
      </c>
      <c r="P45" s="17">
        <f>K45-O45</f>
        <v>7896.2999999999993</v>
      </c>
    </row>
    <row r="46" spans="1:16" x14ac:dyDescent="0.25">
      <c r="O46" s="1"/>
    </row>
    <row r="48" spans="1:16" x14ac:dyDescent="0.25">
      <c r="C48" s="3"/>
      <c r="E48" s="3"/>
      <c r="F48" s="3"/>
    </row>
    <row r="52" spans="2:6" x14ac:dyDescent="0.25">
      <c r="B52" s="6"/>
      <c r="C52" s="6"/>
      <c r="D52" s="6"/>
      <c r="E52" s="6"/>
      <c r="F52" s="6"/>
    </row>
    <row r="53" spans="2:6" x14ac:dyDescent="0.25">
      <c r="B53" s="6"/>
      <c r="C53" s="6"/>
      <c r="D53" s="6"/>
      <c r="E53" s="6"/>
      <c r="F53" s="6"/>
    </row>
    <row r="55" spans="2:6" x14ac:dyDescent="0.25">
      <c r="B55" s="6"/>
      <c r="C55" s="6"/>
      <c r="D55" s="6"/>
      <c r="E55" s="6"/>
      <c r="F55" s="6"/>
    </row>
    <row r="59" spans="2:6" x14ac:dyDescent="0.25">
      <c r="B59" s="6"/>
      <c r="C59" s="6"/>
      <c r="D59" s="6"/>
      <c r="E59" s="6"/>
      <c r="F59" s="6"/>
    </row>
    <row r="60" spans="2:6" x14ac:dyDescent="0.25">
      <c r="B60" s="6"/>
      <c r="C60" s="6"/>
      <c r="D60" s="6"/>
      <c r="E60" s="6"/>
      <c r="F60" s="6"/>
    </row>
  </sheetData>
  <mergeCells count="13">
    <mergeCell ref="A4:P4"/>
    <mergeCell ref="A5:P5"/>
    <mergeCell ref="A6:P6"/>
    <mergeCell ref="A32:P32"/>
    <mergeCell ref="B52:F52"/>
    <mergeCell ref="A31:P31"/>
    <mergeCell ref="A30:P30"/>
    <mergeCell ref="A8:Q8"/>
    <mergeCell ref="A9:Q9"/>
    <mergeCell ref="B55:F55"/>
    <mergeCell ref="B59:F59"/>
    <mergeCell ref="B60:F60"/>
    <mergeCell ref="B53:F53"/>
  </mergeCells>
  <pageMargins left="0.7" right="0.7" top="0.75" bottom="0.75" header="0.3" footer="0.3"/>
  <pageSetup scale="52" orientation="landscape" r:id="rId1"/>
  <rowBreaks count="1" manualBreakCount="1">
    <brk id="2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TABULADOR_2018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chalecabron_por@hotmail.com</dc:creator>
  <cp:lastModifiedBy>TJA-Personal</cp:lastModifiedBy>
  <cp:lastPrinted>2019-03-08T16:14:08Z</cp:lastPrinted>
  <dcterms:created xsi:type="dcterms:W3CDTF">2018-05-12T23:03:00Z</dcterms:created>
  <dcterms:modified xsi:type="dcterms:W3CDTF">2019-03-19T20:47:15Z</dcterms:modified>
</cp:coreProperties>
</file>